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Ian.PC\Google Drive\I.M. Bohannon Mech. Design\2025-004 - Standards and Guidelines Templates\"/>
    </mc:Choice>
  </mc:AlternateContent>
  <xr:revisionPtr revIDLastSave="0" documentId="13_ncr:1_{E6C957CF-9C11-4093-8B20-8C050C9D0798}" xr6:coauthVersionLast="47" xr6:coauthVersionMax="47" xr10:uidLastSave="{00000000-0000-0000-0000-000000000000}"/>
  <bookViews>
    <workbookView xWindow="-120" yWindow="-120" windowWidth="29040" windowHeight="15840" xr2:uid="{00000000-000D-0000-FFFF-FFFF00000000}"/>
  </bookViews>
  <sheets>
    <sheet name="Introduction" sheetId="1" r:id="rId1"/>
    <sheet name="Calculator" sheetId="2" r:id="rId2"/>
  </sheets>
  <definedNames>
    <definedName name="_xlnm.Print_Area" localSheetId="1">Calculator!$A$1:$K$28</definedName>
    <definedName name="_xlnm.Print_Area" localSheetId="0">Introduction!$A$1:$O$35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2" l="1"/>
  <c r="C25" i="2"/>
  <c r="C4" i="2"/>
  <c r="I5" i="2"/>
  <c r="C16" i="2"/>
  <c r="F7" i="2"/>
  <c r="F9" i="2"/>
  <c r="F6" i="2"/>
  <c r="D12" i="2"/>
  <c r="D13" i="2" s="1"/>
  <c r="D22" i="2" s="1"/>
  <c r="C12" i="2"/>
  <c r="C8" i="2"/>
  <c r="D27" i="2" l="1"/>
  <c r="D20" i="2"/>
  <c r="D18" i="2"/>
  <c r="D21" i="2"/>
  <c r="C13" i="2"/>
  <c r="C23" i="2" l="1"/>
  <c r="C27" i="2"/>
  <c r="C18" i="2"/>
  <c r="C21" i="2"/>
  <c r="C22" i="2"/>
  <c r="C20" i="2"/>
  <c r="D23" i="2"/>
</calcChain>
</file>

<file path=xl/sharedStrings.xml><?xml version="1.0" encoding="utf-8"?>
<sst xmlns="http://schemas.openxmlformats.org/spreadsheetml/2006/main" count="33" uniqueCount="30">
  <si>
    <t>Press Fit Assembly Force &amp; Stress Calculator</t>
  </si>
  <si>
    <t>Welcome to the Press Fit Assembly Force &amp; Stress Calculator, developed by I.M. Bohannon Mechanical Design. This engineering tool is designed to support mechanical designers and engineers in evaluating the performance of interference fits. By entering key parameters such as pin and hole dimensions, material properties, and engagement length, users can quickly estimate bearing stress, hoop stress, and the assembly force required for press fit applications.
I.M. Bohannon Mechanical Design is committed to delivering accessible, high-quality engineering resources that reflect best practices in mechanical design and manufacturability. This calculator is part of our growing library of free tools created to support the design community and promote thoughtful, data-driven engineering.</t>
  </si>
  <si>
    <t>Instruction</t>
  </si>
  <si>
    <t>To begin, enter all required values into the orange-highlighted input cells. These include the max material condition and least material condition of the pin and hole, pin and hole material properties, and the coefficient of friction. Once the inputs are provided, the results will be calculated. These results include bearing stress, hoop stress, and the estimated assembly force required to achieve the interference fit.
The tool is designed to accommodate both solid and hollow press members. If the press solid is a hollow cylinder, be sure to enter the inner diameter accordingly. All calculations are based on standard engineering formulas and assumptions. For best results, verify that all units are consistent and appropriate for your application.
This calculator is intended to support preliminary design decisions and should be used alongside detailed analysis and engineering judgment.</t>
  </si>
  <si>
    <t>Calculations are based on Shigley's Mechanical Engineering Design and validated through multiple sources. Supporting references include Engineers Edge, MIT thesis research on press fits, Fairfield University’s cylinder stress analysis, and the Air Force Stress Manual on bearing and hoop stress. These models ensure reliable estimates for interface pressure, stress, and assembly force. Use results for preliminary design and confirm with detailed analysis.</t>
  </si>
  <si>
    <t>Estimate bearing stress, hoop stress, and assembly force for press fit joints</t>
  </si>
  <si>
    <t>Max Press (MMC)</t>
  </si>
  <si>
    <t>Min Press (LMC)</t>
  </si>
  <si>
    <t>Pin</t>
  </si>
  <si>
    <t>Pin, OD</t>
  </si>
  <si>
    <t>Lug</t>
  </si>
  <si>
    <t>Pin, ID (0 = solid pin)</t>
  </si>
  <si>
    <t>Friction Coeff.</t>
  </si>
  <si>
    <t>Hole, ID</t>
  </si>
  <si>
    <t>Lug, OD</t>
  </si>
  <si>
    <t>Bearing Stress</t>
  </si>
  <si>
    <t>Hoop Stress, Lug (interface)</t>
  </si>
  <si>
    <t>Hoop Stress, Lug (outer)</t>
  </si>
  <si>
    <t>Hoop Stress, Pin (interface)</t>
  </si>
  <si>
    <t>Hoop Stress, Pin (inner)</t>
  </si>
  <si>
    <t>Max</t>
  </si>
  <si>
    <t>Min</t>
  </si>
  <si>
    <t>Approx. Assembly Force</t>
  </si>
  <si>
    <t>v, Poisson's Ratio</t>
  </si>
  <si>
    <t>Material Properties</t>
  </si>
  <si>
    <t>Interference</t>
  </si>
  <si>
    <t>Pressure</t>
  </si>
  <si>
    <t>Units</t>
  </si>
  <si>
    <t>Inches</t>
  </si>
  <si>
    <t>Millimeters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</si>
</sst>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rgb="FFFFCC99"/>
      </patternFill>
    </fill>
    <fill>
      <patternFill patternType="solid">
        <fgColor rgb="FFFFCC99"/>
        <bgColor indexed="64"/>
      </patternFill>
    </fill>
    <fill>
      <patternFill patternType="solid">
        <fgColor rgb="FFF2F2F2"/>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2" borderId="1" applyNumberFormat="0" applyAlignment="0" applyProtection="0"/>
  </cellStyleXfs>
  <cellXfs count="6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vertical="center" wrapText="1"/>
    </xf>
    <xf numFmtId="0" fontId="2" fillId="4" borderId="14" xfId="0" applyFont="1" applyFill="1" applyBorder="1" applyAlignment="1">
      <alignment horizontal="center" vertical="center" wrapText="1"/>
    </xf>
    <xf numFmtId="3" fontId="2" fillId="0" borderId="0" xfId="0" applyNumberFormat="1" applyFont="1" applyAlignment="1">
      <alignment horizontal="right" vertical="center" wrapText="1"/>
    </xf>
    <xf numFmtId="3" fontId="2" fillId="4" borderId="14"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1" fontId="2" fillId="4" borderId="14" xfId="0" applyNumberFormat="1" applyFont="1" applyFill="1" applyBorder="1" applyAlignment="1">
      <alignment horizontal="center" vertical="center" wrapText="1"/>
    </xf>
    <xf numFmtId="0" fontId="0" fillId="0" borderId="14" xfId="0" applyBorder="1" applyAlignment="1">
      <alignment vertical="center" wrapText="1"/>
    </xf>
    <xf numFmtId="0" fontId="3" fillId="0" borderId="15" xfId="0" applyFont="1" applyBorder="1" applyAlignment="1">
      <alignment horizontal="center" vertical="center" wrapText="1"/>
    </xf>
    <xf numFmtId="0" fontId="0" fillId="0" borderId="16" xfId="0" applyBorder="1" applyAlignment="1">
      <alignment vertical="center" wrapText="1"/>
    </xf>
    <xf numFmtId="0" fontId="1" fillId="3" borderId="17"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3" fontId="1" fillId="3" borderId="17" xfId="0" applyNumberFormat="1" applyFont="1" applyFill="1" applyBorder="1" applyAlignment="1" applyProtection="1">
      <alignment horizontal="center" vertical="center" wrapText="1"/>
      <protection locked="0"/>
    </xf>
    <xf numFmtId="3" fontId="1" fillId="3" borderId="21" xfId="0" applyNumberFormat="1"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2" borderId="2" xfId="1" applyBorder="1" applyAlignment="1" applyProtection="1">
      <alignment horizontal="center" vertical="center"/>
      <protection locked="0"/>
    </xf>
    <xf numFmtId="0" fontId="0" fillId="0" borderId="16" xfId="0" applyBorder="1"/>
    <xf numFmtId="0" fontId="0" fillId="0" borderId="20" xfId="0" applyBorder="1" applyAlignment="1">
      <alignment vertical="center" wrapText="1"/>
    </xf>
    <xf numFmtId="0" fontId="1" fillId="3" borderId="25" xfId="0" applyFont="1" applyFill="1" applyBorder="1" applyAlignment="1" applyProtection="1">
      <alignment horizontal="center" vertical="center" wrapText="1"/>
      <protection locked="0"/>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cellXfs>
  <cellStyles count="2">
    <cellStyle name="Input" xfId="1" builtinId="2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1</xdr:row>
      <xdr:rowOff>66675</xdr:rowOff>
    </xdr:from>
    <xdr:to>
      <xdr:col>5</xdr:col>
      <xdr:colOff>1554</xdr:colOff>
      <xdr:row>6</xdr:row>
      <xdr:rowOff>161925</xdr:rowOff>
    </xdr:to>
    <xdr:pic>
      <xdr:nvPicPr>
        <xdr:cNvPr id="5" name="Picture 4">
          <a:extLst>
            <a:ext uri="{FF2B5EF4-FFF2-40B4-BE49-F238E27FC236}">
              <a16:creationId xmlns:a16="http://schemas.microsoft.com/office/drawing/2014/main" id="{E1B50D69-D6A3-8EC7-5E92-90044B42E1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213" t="32586" r="18617" b="34829"/>
        <a:stretch>
          <a:fillRect/>
        </a:stretch>
      </xdr:blipFill>
      <xdr:spPr>
        <a:xfrm>
          <a:off x="171449" y="257175"/>
          <a:ext cx="2459005"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12</xdr:row>
      <xdr:rowOff>1</xdr:rowOff>
    </xdr:from>
    <xdr:to>
      <xdr:col>10</xdr:col>
      <xdr:colOff>283598</xdr:colOff>
      <xdr:row>37</xdr:row>
      <xdr:rowOff>95251</xdr:rowOff>
    </xdr:to>
    <xdr:pic>
      <xdr:nvPicPr>
        <xdr:cNvPr id="3" name="Picture 2">
          <a:extLst>
            <a:ext uri="{FF2B5EF4-FFF2-40B4-BE49-F238E27FC236}">
              <a16:creationId xmlns:a16="http://schemas.microsoft.com/office/drawing/2014/main" id="{17FDDDC2-9092-4403-4A6F-D890D39A204A}"/>
            </a:ext>
          </a:extLst>
        </xdr:cNvPr>
        <xdr:cNvPicPr>
          <a:picLocks noChangeAspect="1"/>
        </xdr:cNvPicPr>
      </xdr:nvPicPr>
      <xdr:blipFill>
        <a:blip xmlns:r="http://schemas.openxmlformats.org/officeDocument/2006/relationships" r:embed="rId1"/>
        <a:stretch>
          <a:fillRect/>
        </a:stretch>
      </xdr:blipFill>
      <xdr:spPr>
        <a:xfrm>
          <a:off x="6896100" y="2162176"/>
          <a:ext cx="4398398" cy="4857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4"/>
  <sheetViews>
    <sheetView showGridLines="0" showRowColHeaders="0" tabSelected="1" zoomScaleNormal="100" workbookViewId="0">
      <selection activeCell="B9" sqref="B9:N17"/>
    </sheetView>
  </sheetViews>
  <sheetFormatPr defaultRowHeight="15" x14ac:dyDescent="0.25"/>
  <cols>
    <col min="1" max="1" width="2.85546875" customWidth="1"/>
    <col min="15" max="15" width="3" customWidth="1"/>
  </cols>
  <sheetData>
    <row r="1" spans="2:14" ht="15.75" thickBot="1" x14ac:dyDescent="0.3"/>
    <row r="2" spans="2:14" ht="15" customHeight="1" x14ac:dyDescent="0.25">
      <c r="B2" s="39"/>
      <c r="C2" s="40"/>
      <c r="D2" s="40"/>
      <c r="E2" s="41"/>
      <c r="F2" s="48" t="s">
        <v>0</v>
      </c>
      <c r="G2" s="49"/>
      <c r="H2" s="49"/>
      <c r="I2" s="49"/>
      <c r="J2" s="49"/>
      <c r="K2" s="49"/>
      <c r="L2" s="49"/>
      <c r="M2" s="49"/>
      <c r="N2" s="50"/>
    </row>
    <row r="3" spans="2:14" ht="15" customHeight="1" x14ac:dyDescent="0.25">
      <c r="B3" s="42"/>
      <c r="C3" s="43"/>
      <c r="D3" s="43"/>
      <c r="E3" s="44"/>
      <c r="F3" s="51"/>
      <c r="G3" s="52"/>
      <c r="H3" s="52"/>
      <c r="I3" s="52"/>
      <c r="J3" s="52"/>
      <c r="K3" s="52"/>
      <c r="L3" s="52"/>
      <c r="M3" s="52"/>
      <c r="N3" s="53"/>
    </row>
    <row r="4" spans="2:14" ht="15" customHeight="1" x14ac:dyDescent="0.25">
      <c r="B4" s="42"/>
      <c r="C4" s="43"/>
      <c r="D4" s="43"/>
      <c r="E4" s="44"/>
      <c r="F4" s="51"/>
      <c r="G4" s="52"/>
      <c r="H4" s="52"/>
      <c r="I4" s="52"/>
      <c r="J4" s="52"/>
      <c r="K4" s="52"/>
      <c r="L4" s="52"/>
      <c r="M4" s="52"/>
      <c r="N4" s="53"/>
    </row>
    <row r="5" spans="2:14" ht="15" customHeight="1" thickBot="1" x14ac:dyDescent="0.3">
      <c r="B5" s="42"/>
      <c r="C5" s="43"/>
      <c r="D5" s="43"/>
      <c r="E5" s="44"/>
      <c r="F5" s="54"/>
      <c r="G5" s="55"/>
      <c r="H5" s="55"/>
      <c r="I5" s="55"/>
      <c r="J5" s="55"/>
      <c r="K5" s="55"/>
      <c r="L5" s="55"/>
      <c r="M5" s="55"/>
      <c r="N5" s="56"/>
    </row>
    <row r="6" spans="2:14" ht="15" customHeight="1" x14ac:dyDescent="0.25">
      <c r="B6" s="42"/>
      <c r="C6" s="43"/>
      <c r="D6" s="43"/>
      <c r="E6" s="44"/>
      <c r="F6" s="57" t="s">
        <v>5</v>
      </c>
      <c r="G6" s="58"/>
      <c r="H6" s="58"/>
      <c r="I6" s="58"/>
      <c r="J6" s="58"/>
      <c r="K6" s="58"/>
      <c r="L6" s="58"/>
      <c r="M6" s="58"/>
      <c r="N6" s="59"/>
    </row>
    <row r="7" spans="2:14" ht="15" customHeight="1" thickBot="1" x14ac:dyDescent="0.3">
      <c r="B7" s="45"/>
      <c r="C7" s="46"/>
      <c r="D7" s="46"/>
      <c r="E7" s="47"/>
      <c r="F7" s="60"/>
      <c r="G7" s="61"/>
      <c r="H7" s="61"/>
      <c r="I7" s="61"/>
      <c r="J7" s="61"/>
      <c r="K7" s="61"/>
      <c r="L7" s="61"/>
      <c r="M7" s="61"/>
      <c r="N7" s="62"/>
    </row>
    <row r="8" spans="2:14" ht="15.75" thickBot="1" x14ac:dyDescent="0.3"/>
    <row r="9" spans="2:14" ht="15" customHeight="1" x14ac:dyDescent="0.25">
      <c r="B9" s="30" t="s">
        <v>1</v>
      </c>
      <c r="C9" s="31"/>
      <c r="D9" s="31"/>
      <c r="E9" s="31"/>
      <c r="F9" s="31"/>
      <c r="G9" s="31"/>
      <c r="H9" s="31"/>
      <c r="I9" s="31"/>
      <c r="J9" s="31"/>
      <c r="K9" s="31"/>
      <c r="L9" s="31"/>
      <c r="M9" s="31"/>
      <c r="N9" s="32"/>
    </row>
    <row r="10" spans="2:14" x14ac:dyDescent="0.25">
      <c r="B10" s="33"/>
      <c r="C10" s="34"/>
      <c r="D10" s="34"/>
      <c r="E10" s="34"/>
      <c r="F10" s="34"/>
      <c r="G10" s="34"/>
      <c r="H10" s="34"/>
      <c r="I10" s="34"/>
      <c r="J10" s="34"/>
      <c r="K10" s="34"/>
      <c r="L10" s="34"/>
      <c r="M10" s="34"/>
      <c r="N10" s="35"/>
    </row>
    <row r="11" spans="2:14" x14ac:dyDescent="0.25">
      <c r="B11" s="33"/>
      <c r="C11" s="34"/>
      <c r="D11" s="34"/>
      <c r="E11" s="34"/>
      <c r="F11" s="34"/>
      <c r="G11" s="34"/>
      <c r="H11" s="34"/>
      <c r="I11" s="34"/>
      <c r="J11" s="34"/>
      <c r="K11" s="34"/>
      <c r="L11" s="34"/>
      <c r="M11" s="34"/>
      <c r="N11" s="35"/>
    </row>
    <row r="12" spans="2:14" x14ac:dyDescent="0.25">
      <c r="B12" s="33"/>
      <c r="C12" s="34"/>
      <c r="D12" s="34"/>
      <c r="E12" s="34"/>
      <c r="F12" s="34"/>
      <c r="G12" s="34"/>
      <c r="H12" s="34"/>
      <c r="I12" s="34"/>
      <c r="J12" s="34"/>
      <c r="K12" s="34"/>
      <c r="L12" s="34"/>
      <c r="M12" s="34"/>
      <c r="N12" s="35"/>
    </row>
    <row r="13" spans="2:14" x14ac:dyDescent="0.25">
      <c r="B13" s="33"/>
      <c r="C13" s="34"/>
      <c r="D13" s="34"/>
      <c r="E13" s="34"/>
      <c r="F13" s="34"/>
      <c r="G13" s="34"/>
      <c r="H13" s="34"/>
      <c r="I13" s="34"/>
      <c r="J13" s="34"/>
      <c r="K13" s="34"/>
      <c r="L13" s="34"/>
      <c r="M13" s="34"/>
      <c r="N13" s="35"/>
    </row>
    <row r="14" spans="2:14" x14ac:dyDescent="0.25">
      <c r="B14" s="33"/>
      <c r="C14" s="34"/>
      <c r="D14" s="34"/>
      <c r="E14" s="34"/>
      <c r="F14" s="34"/>
      <c r="G14" s="34"/>
      <c r="H14" s="34"/>
      <c r="I14" s="34"/>
      <c r="J14" s="34"/>
      <c r="K14" s="34"/>
      <c r="L14" s="34"/>
      <c r="M14" s="34"/>
      <c r="N14" s="35"/>
    </row>
    <row r="15" spans="2:14" x14ac:dyDescent="0.25">
      <c r="B15" s="33"/>
      <c r="C15" s="34"/>
      <c r="D15" s="34"/>
      <c r="E15" s="34"/>
      <c r="F15" s="34"/>
      <c r="G15" s="34"/>
      <c r="H15" s="34"/>
      <c r="I15" s="34"/>
      <c r="J15" s="34"/>
      <c r="K15" s="34"/>
      <c r="L15" s="34"/>
      <c r="M15" s="34"/>
      <c r="N15" s="35"/>
    </row>
    <row r="16" spans="2:14" x14ac:dyDescent="0.25">
      <c r="B16" s="33"/>
      <c r="C16" s="34"/>
      <c r="D16" s="34"/>
      <c r="E16" s="34"/>
      <c r="F16" s="34"/>
      <c r="G16" s="34"/>
      <c r="H16" s="34"/>
      <c r="I16" s="34"/>
      <c r="J16" s="34"/>
      <c r="K16" s="34"/>
      <c r="L16" s="34"/>
      <c r="M16" s="34"/>
      <c r="N16" s="35"/>
    </row>
    <row r="17" spans="2:14" ht="15" customHeight="1" thickBot="1" x14ac:dyDescent="0.3">
      <c r="B17" s="36"/>
      <c r="C17" s="37"/>
      <c r="D17" s="37"/>
      <c r="E17" s="37"/>
      <c r="F17" s="37"/>
      <c r="G17" s="37"/>
      <c r="H17" s="37"/>
      <c r="I17" s="37"/>
      <c r="J17" s="37"/>
      <c r="K17" s="37"/>
      <c r="L17" s="37"/>
      <c r="M17" s="37"/>
      <c r="N17" s="38"/>
    </row>
    <row r="18" spans="2:14" ht="15.75" thickBot="1" x14ac:dyDescent="0.3">
      <c r="B18" s="1"/>
      <c r="C18" s="1"/>
      <c r="D18" s="1"/>
      <c r="E18" s="1"/>
      <c r="F18" s="1"/>
      <c r="G18" s="1"/>
      <c r="H18" s="1"/>
      <c r="I18" s="1"/>
      <c r="J18" s="1"/>
      <c r="K18" s="1"/>
      <c r="L18" s="1"/>
      <c r="M18" s="1"/>
      <c r="N18" s="1"/>
    </row>
    <row r="19" spans="2:14" ht="15.75" thickBot="1" x14ac:dyDescent="0.3">
      <c r="B19" s="63" t="s">
        <v>2</v>
      </c>
      <c r="C19" s="64"/>
      <c r="D19" s="64"/>
      <c r="E19" s="64"/>
      <c r="F19" s="64"/>
      <c r="G19" s="64"/>
      <c r="H19" s="64"/>
      <c r="I19" s="64"/>
      <c r="J19" s="64"/>
      <c r="K19" s="64"/>
      <c r="L19" s="64"/>
      <c r="M19" s="64"/>
      <c r="N19" s="65"/>
    </row>
    <row r="20" spans="2:14" x14ac:dyDescent="0.25">
      <c r="B20" s="30" t="s">
        <v>3</v>
      </c>
      <c r="C20" s="31"/>
      <c r="D20" s="31"/>
      <c r="E20" s="31"/>
      <c r="F20" s="31"/>
      <c r="G20" s="31"/>
      <c r="H20" s="31"/>
      <c r="I20" s="31"/>
      <c r="J20" s="31"/>
      <c r="K20" s="31"/>
      <c r="L20" s="31"/>
      <c r="M20" s="31"/>
      <c r="N20" s="32"/>
    </row>
    <row r="21" spans="2:14" ht="15" customHeight="1" x14ac:dyDescent="0.25">
      <c r="B21" s="33"/>
      <c r="C21" s="34"/>
      <c r="D21" s="34"/>
      <c r="E21" s="34"/>
      <c r="F21" s="34"/>
      <c r="G21" s="34"/>
      <c r="H21" s="34"/>
      <c r="I21" s="34"/>
      <c r="J21" s="34"/>
      <c r="K21" s="34"/>
      <c r="L21" s="34"/>
      <c r="M21" s="34"/>
      <c r="N21" s="35"/>
    </row>
    <row r="22" spans="2:14" x14ac:dyDescent="0.25">
      <c r="B22" s="33"/>
      <c r="C22" s="34"/>
      <c r="D22" s="34"/>
      <c r="E22" s="34"/>
      <c r="F22" s="34"/>
      <c r="G22" s="34"/>
      <c r="H22" s="34"/>
      <c r="I22" s="34"/>
      <c r="J22" s="34"/>
      <c r="K22" s="34"/>
      <c r="L22" s="34"/>
      <c r="M22" s="34"/>
      <c r="N22" s="35"/>
    </row>
    <row r="23" spans="2:14" x14ac:dyDescent="0.25">
      <c r="B23" s="33"/>
      <c r="C23" s="34"/>
      <c r="D23" s="34"/>
      <c r="E23" s="34"/>
      <c r="F23" s="34"/>
      <c r="G23" s="34"/>
      <c r="H23" s="34"/>
      <c r="I23" s="34"/>
      <c r="J23" s="34"/>
      <c r="K23" s="34"/>
      <c r="L23" s="34"/>
      <c r="M23" s="34"/>
      <c r="N23" s="35"/>
    </row>
    <row r="24" spans="2:14" x14ac:dyDescent="0.25">
      <c r="B24" s="33"/>
      <c r="C24" s="34"/>
      <c r="D24" s="34"/>
      <c r="E24" s="34"/>
      <c r="F24" s="34"/>
      <c r="G24" s="34"/>
      <c r="H24" s="34"/>
      <c r="I24" s="34"/>
      <c r="J24" s="34"/>
      <c r="K24" s="34"/>
      <c r="L24" s="34"/>
      <c r="M24" s="34"/>
      <c r="N24" s="35"/>
    </row>
    <row r="25" spans="2:14" x14ac:dyDescent="0.25">
      <c r="B25" s="33"/>
      <c r="C25" s="34"/>
      <c r="D25" s="34"/>
      <c r="E25" s="34"/>
      <c r="F25" s="34"/>
      <c r="G25" s="34"/>
      <c r="H25" s="34"/>
      <c r="I25" s="34"/>
      <c r="J25" s="34"/>
      <c r="K25" s="34"/>
      <c r="L25" s="34"/>
      <c r="M25" s="34"/>
      <c r="N25" s="35"/>
    </row>
    <row r="26" spans="2:14" x14ac:dyDescent="0.25">
      <c r="B26" s="33"/>
      <c r="C26" s="34"/>
      <c r="D26" s="34"/>
      <c r="E26" s="34"/>
      <c r="F26" s="34"/>
      <c r="G26" s="34"/>
      <c r="H26" s="34"/>
      <c r="I26" s="34"/>
      <c r="J26" s="34"/>
      <c r="K26" s="34"/>
      <c r="L26" s="34"/>
      <c r="M26" s="34"/>
      <c r="N26" s="35"/>
    </row>
    <row r="27" spans="2:14" x14ac:dyDescent="0.25">
      <c r="B27" s="33"/>
      <c r="C27" s="34"/>
      <c r="D27" s="34"/>
      <c r="E27" s="34"/>
      <c r="F27" s="34"/>
      <c r="G27" s="34"/>
      <c r="H27" s="34"/>
      <c r="I27" s="34"/>
      <c r="J27" s="34"/>
      <c r="K27" s="34"/>
      <c r="L27" s="34"/>
      <c r="M27" s="34"/>
      <c r="N27" s="35"/>
    </row>
    <row r="28" spans="2:14" x14ac:dyDescent="0.25">
      <c r="B28" s="33"/>
      <c r="C28" s="34"/>
      <c r="D28" s="34"/>
      <c r="E28" s="34"/>
      <c r="F28" s="34"/>
      <c r="G28" s="34"/>
      <c r="H28" s="34"/>
      <c r="I28" s="34"/>
      <c r="J28" s="34"/>
      <c r="K28" s="34"/>
      <c r="L28" s="34"/>
      <c r="M28" s="34"/>
      <c r="N28" s="35"/>
    </row>
    <row r="29" spans="2:14" x14ac:dyDescent="0.25">
      <c r="B29" s="33"/>
      <c r="C29" s="34"/>
      <c r="D29" s="34"/>
      <c r="E29" s="34"/>
      <c r="F29" s="34"/>
      <c r="G29" s="34"/>
      <c r="H29" s="34"/>
      <c r="I29" s="34"/>
      <c r="J29" s="34"/>
      <c r="K29" s="34"/>
      <c r="L29" s="34"/>
      <c r="M29" s="34"/>
      <c r="N29" s="35"/>
    </row>
    <row r="30" spans="2:14" ht="15.75" thickBot="1" x14ac:dyDescent="0.3">
      <c r="B30" s="36"/>
      <c r="C30" s="37"/>
      <c r="D30" s="37"/>
      <c r="E30" s="37"/>
      <c r="F30" s="37"/>
      <c r="G30" s="37"/>
      <c r="H30" s="37"/>
      <c r="I30" s="37"/>
      <c r="J30" s="37"/>
      <c r="K30" s="37"/>
      <c r="L30" s="37"/>
      <c r="M30" s="37"/>
      <c r="N30" s="38"/>
    </row>
    <row r="31" spans="2:14" ht="15.75" thickBot="1" x14ac:dyDescent="0.3"/>
    <row r="32" spans="2:14" x14ac:dyDescent="0.25">
      <c r="B32" s="30" t="s">
        <v>4</v>
      </c>
      <c r="C32" s="31"/>
      <c r="D32" s="31"/>
      <c r="E32" s="31"/>
      <c r="F32" s="31"/>
      <c r="G32" s="31"/>
      <c r="H32" s="31"/>
      <c r="I32" s="31"/>
      <c r="J32" s="31"/>
      <c r="K32" s="31"/>
      <c r="L32" s="31"/>
      <c r="M32" s="31"/>
      <c r="N32" s="32"/>
    </row>
    <row r="33" spans="2:14" x14ac:dyDescent="0.25">
      <c r="B33" s="33"/>
      <c r="C33" s="34"/>
      <c r="D33" s="34"/>
      <c r="E33" s="34"/>
      <c r="F33" s="34"/>
      <c r="G33" s="34"/>
      <c r="H33" s="34"/>
      <c r="I33" s="34"/>
      <c r="J33" s="34"/>
      <c r="K33" s="34"/>
      <c r="L33" s="34"/>
      <c r="M33" s="34"/>
      <c r="N33" s="35"/>
    </row>
    <row r="34" spans="2:14" ht="33.75" customHeight="1" thickBot="1" x14ac:dyDescent="0.3">
      <c r="B34" s="36"/>
      <c r="C34" s="37"/>
      <c r="D34" s="37"/>
      <c r="E34" s="37"/>
      <c r="F34" s="37"/>
      <c r="G34" s="37"/>
      <c r="H34" s="37"/>
      <c r="I34" s="37"/>
      <c r="J34" s="37"/>
      <c r="K34" s="37"/>
      <c r="L34" s="37"/>
      <c r="M34" s="37"/>
      <c r="N34" s="38"/>
    </row>
  </sheetData>
  <sheetProtection algorithmName="SHA-512" hashValue="P/3qX8ktNA9SPA55Xbw2Qsvh+WG+/gZ1M2/31QLzwF0JX4PXMBfdxBLIOTP79bdduOCUAxQjx0Evec5oC6k0zQ==" saltValue="pqOmNy0j3r5QFNYEhomN1w==" spinCount="100000" sheet="1" objects="1" scenarios="1" selectLockedCells="1"/>
  <mergeCells count="7">
    <mergeCell ref="B32:N34"/>
    <mergeCell ref="B20:N30"/>
    <mergeCell ref="B9:N17"/>
    <mergeCell ref="B2:E7"/>
    <mergeCell ref="F2:N5"/>
    <mergeCell ref="F6:N7"/>
    <mergeCell ref="B19:N19"/>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5C9D-B727-407D-9687-681FF49C9C77}">
  <dimension ref="B1:J27"/>
  <sheetViews>
    <sheetView showGridLines="0" showRowColHeaders="0" zoomScaleNormal="100" zoomScaleSheetLayoutView="90" workbookViewId="0">
      <selection activeCell="D2" sqref="D2"/>
    </sheetView>
  </sheetViews>
  <sheetFormatPr defaultColWidth="24.5703125" defaultRowHeight="15" x14ac:dyDescent="0.25"/>
  <cols>
    <col min="1" max="1" width="3.140625" style="1" customWidth="1"/>
    <col min="2" max="2" width="25.85546875" style="1" bestFit="1" customWidth="1"/>
    <col min="3" max="3" width="19.7109375" style="2" customWidth="1"/>
    <col min="4" max="4" width="17" style="2" customWidth="1"/>
    <col min="5" max="5" width="17" style="2" hidden="1" customWidth="1"/>
    <col min="6" max="6" width="34" style="1" customWidth="1"/>
    <col min="7" max="7" width="3.7109375" style="1" customWidth="1"/>
    <col min="8" max="8" width="27.42578125" style="1" customWidth="1"/>
    <col min="9" max="9" width="16" style="1" customWidth="1"/>
    <col min="10" max="10" width="18.28515625" style="1" customWidth="1"/>
    <col min="11" max="11" width="4.5703125" style="1" customWidth="1"/>
    <col min="12" max="16384" width="24.5703125" style="1"/>
  </cols>
  <sheetData>
    <row r="1" spans="2:10" ht="15.75" thickBot="1" x14ac:dyDescent="0.3">
      <c r="E1" s="2" t="s">
        <v>28</v>
      </c>
    </row>
    <row r="2" spans="2:10" ht="15.75" thickBot="1" x14ac:dyDescent="0.3">
      <c r="C2" s="27" t="s">
        <v>27</v>
      </c>
      <c r="D2" s="26" t="s">
        <v>28</v>
      </c>
      <c r="E2" s="2" t="s">
        <v>29</v>
      </c>
    </row>
    <row r="4" spans="2:10" x14ac:dyDescent="0.25">
      <c r="B4" s="3"/>
      <c r="C4" s="66" t="str">
        <f>IF(D2=E1,"Inputs (in)","Inputs (mm)")</f>
        <v>Inputs (in)</v>
      </c>
      <c r="D4" s="66"/>
      <c r="E4" s="4"/>
      <c r="F4" s="3"/>
      <c r="G4" s="3"/>
      <c r="I4" s="67" t="s">
        <v>24</v>
      </c>
      <c r="J4" s="67"/>
    </row>
    <row r="5" spans="2:10" ht="15.75" thickBot="1" x14ac:dyDescent="0.3">
      <c r="B5" s="3"/>
      <c r="C5" s="13" t="s">
        <v>6</v>
      </c>
      <c r="D5" s="13" t="s">
        <v>7</v>
      </c>
      <c r="E5" s="4"/>
      <c r="F5" s="3"/>
      <c r="G5" s="3"/>
      <c r="H5" s="3"/>
      <c r="I5" s="13" t="str">
        <f>IF(D2="Inches","E, modulus (psi)","E, modulus (kPa)")</f>
        <v>E, modulus (psi)</v>
      </c>
      <c r="J5" s="13" t="s">
        <v>23</v>
      </c>
    </row>
    <row r="6" spans="2:10" x14ac:dyDescent="0.25">
      <c r="B6" s="14" t="s">
        <v>9</v>
      </c>
      <c r="C6" s="15">
        <v>0.4078</v>
      </c>
      <c r="D6" s="16">
        <v>0.40749999999999997</v>
      </c>
      <c r="E6"/>
      <c r="F6" s="5" t="str">
        <f>IF(C6&lt;D6,"MMC is less than LMC!","")</f>
        <v/>
      </c>
      <c r="G6" s="3"/>
      <c r="H6" s="14" t="s">
        <v>8</v>
      </c>
      <c r="I6" s="22">
        <v>29000000</v>
      </c>
      <c r="J6" s="16">
        <v>0.3</v>
      </c>
    </row>
    <row r="7" spans="2:10" ht="15.75" thickBot="1" x14ac:dyDescent="0.3">
      <c r="B7" s="14" t="s">
        <v>11</v>
      </c>
      <c r="C7" s="17">
        <v>0</v>
      </c>
      <c r="D7" s="18">
        <v>0</v>
      </c>
      <c r="E7"/>
      <c r="F7" s="5" t="str">
        <f>IF(C7&gt;D7,"MMC is greater than LMC!",IF(D7&gt;C6,"ID LMC is greater than OD MMC!",""))</f>
        <v/>
      </c>
      <c r="G7" s="3"/>
      <c r="H7" s="14" t="s">
        <v>10</v>
      </c>
      <c r="I7" s="23">
        <v>3500000</v>
      </c>
      <c r="J7" s="21">
        <v>0.33</v>
      </c>
    </row>
    <row r="8" spans="2:10" hidden="1" x14ac:dyDescent="0.25">
      <c r="B8" s="14"/>
      <c r="C8" s="19">
        <f>AVERAGE(D6,D9)</f>
        <v>0.40725</v>
      </c>
      <c r="D8" s="20"/>
      <c r="E8"/>
      <c r="F8" s="5"/>
      <c r="G8" s="3"/>
      <c r="J8" s="3"/>
    </row>
    <row r="9" spans="2:10" ht="15.75" thickBot="1" x14ac:dyDescent="0.3">
      <c r="B9" s="28" t="s">
        <v>13</v>
      </c>
      <c r="C9" s="17">
        <v>0.40699999999999997</v>
      </c>
      <c r="D9" s="21">
        <v>0.40699999999999997</v>
      </c>
      <c r="E9"/>
      <c r="F9" s="5" t="str">
        <f>IF(C9&gt;D9,"MMC is greater than LMC!",IF(D9&gt;C6,"Hole LMC is greater than Pin MMC!",""))</f>
        <v/>
      </c>
      <c r="G9" s="3"/>
      <c r="J9" s="3"/>
    </row>
    <row r="10" spans="2:10" ht="15.75" thickBot="1" x14ac:dyDescent="0.3">
      <c r="B10" s="28" t="s">
        <v>14</v>
      </c>
      <c r="C10" s="29">
        <v>1</v>
      </c>
      <c r="D10"/>
      <c r="E10"/>
      <c r="F10" s="3"/>
      <c r="G10" s="3"/>
      <c r="H10" s="14" t="s">
        <v>12</v>
      </c>
      <c r="I10" s="24">
        <v>0.3</v>
      </c>
      <c r="J10" s="3"/>
    </row>
    <row r="11" spans="2:10" ht="15.75" thickBot="1" x14ac:dyDescent="0.3">
      <c r="B11" s="3"/>
      <c r="C11" s="5"/>
      <c r="D11" s="5"/>
      <c r="E11"/>
      <c r="F11" s="3"/>
      <c r="G11" s="3"/>
      <c r="H11" s="14" t="str">
        <f>IF(D2=E1,"Length of Engagement (in)","Length of Engagement (mm)")</f>
        <v>Length of Engagement (in)</v>
      </c>
      <c r="I11" s="25">
        <v>0.14000000000000001</v>
      </c>
      <c r="J11" s="3"/>
    </row>
    <row r="12" spans="2:10" x14ac:dyDescent="0.25">
      <c r="B12" s="12" t="s">
        <v>25</v>
      </c>
      <c r="C12" s="7">
        <f>C6-C9</f>
        <v>8.0000000000002292E-4</v>
      </c>
      <c r="D12" s="7">
        <f>D6-D9</f>
        <v>5.0000000000000044E-4</v>
      </c>
      <c r="E12"/>
      <c r="F12" s="3"/>
      <c r="G12" s="3"/>
    </row>
    <row r="13" spans="2:10" x14ac:dyDescent="0.25">
      <c r="B13" s="12" t="s">
        <v>26</v>
      </c>
      <c r="C13" s="9">
        <f>C12/(C8*(1/$I$7*((C10^2+C8^2)/(C10^2-C8^2)+$J$7)+1/$I$6*((C8^2+C7^2)/(C8^2-C7^2)-$J$6)))</f>
        <v>3794.0678155466217</v>
      </c>
      <c r="D13" s="9">
        <f>D12/(D9*(1/$I$7*((C10^2+D9^2)/(C10^2-D9^2)+$J$7)+1/$I$6*((D9^2+D7^2)/(D9^2-D7^2)-$J$6)))</f>
        <v>2373.5151422363137</v>
      </c>
      <c r="E13"/>
      <c r="F13" s="3"/>
      <c r="G13" s="3"/>
    </row>
    <row r="14" spans="2:10" x14ac:dyDescent="0.25">
      <c r="B14" s="3"/>
      <c r="C14" s="5"/>
      <c r="D14" s="5"/>
      <c r="E14"/>
      <c r="F14" s="3"/>
      <c r="G14" s="3"/>
      <c r="H14" s="3"/>
      <c r="I14" s="3"/>
      <c r="J14" s="3"/>
    </row>
    <row r="15" spans="2:10" x14ac:dyDescent="0.25">
      <c r="B15" s="3"/>
      <c r="C15" s="5"/>
      <c r="D15" s="5"/>
      <c r="E15"/>
      <c r="F15" s="3"/>
      <c r="G15" s="3"/>
      <c r="H15" s="3"/>
      <c r="I15" s="3"/>
      <c r="J15" s="3"/>
    </row>
    <row r="16" spans="2:10" x14ac:dyDescent="0.25">
      <c r="B16" s="3"/>
      <c r="C16" s="66" t="str">
        <f>IF(D2="Inches","Stress (psi)","Stress (kPa)")</f>
        <v>Stress (psi)</v>
      </c>
      <c r="D16" s="66"/>
      <c r="E16"/>
      <c r="F16" s="3"/>
      <c r="G16" s="3"/>
      <c r="H16" s="6"/>
      <c r="I16" s="3"/>
      <c r="J16" s="3"/>
    </row>
    <row r="17" spans="2:10" x14ac:dyDescent="0.25">
      <c r="B17" s="3"/>
      <c r="C17" s="10" t="s">
        <v>6</v>
      </c>
      <c r="D17" s="10" t="s">
        <v>7</v>
      </c>
      <c r="E17"/>
      <c r="F17" s="3"/>
      <c r="G17" s="3"/>
      <c r="H17" s="3"/>
      <c r="I17" s="8"/>
      <c r="J17" s="3"/>
    </row>
    <row r="18" spans="2:10" x14ac:dyDescent="0.25">
      <c r="B18" s="12" t="s">
        <v>15</v>
      </c>
      <c r="C18" s="9">
        <f>-C13</f>
        <v>-3794.0678155466217</v>
      </c>
      <c r="D18" s="9">
        <f>-D13</f>
        <v>-2373.5151422363137</v>
      </c>
      <c r="E18"/>
      <c r="F18" s="3"/>
      <c r="G18" s="3"/>
      <c r="H18" s="3"/>
      <c r="I18" s="3"/>
      <c r="J18" s="3"/>
    </row>
    <row r="19" spans="2:10" x14ac:dyDescent="0.25">
      <c r="B19" s="3"/>
      <c r="C19" s="5"/>
      <c r="D19" s="5"/>
      <c r="E19"/>
      <c r="F19" s="3"/>
      <c r="G19" s="3"/>
      <c r="H19" s="3"/>
      <c r="I19" s="3"/>
      <c r="J19" s="3"/>
    </row>
    <row r="20" spans="2:10" x14ac:dyDescent="0.25">
      <c r="B20" s="12" t="s">
        <v>16</v>
      </c>
      <c r="C20" s="9">
        <f>C13*(C10^2+C9^2)/(C10^2-C9^2)</f>
        <v>5300.5885474148208</v>
      </c>
      <c r="D20" s="9">
        <f>D13*(C10^2+D9^2)/(C10^2-D9^2)</f>
        <v>3315.9731959722185</v>
      </c>
      <c r="E20"/>
      <c r="F20" s="3"/>
      <c r="G20" s="3"/>
      <c r="H20" s="3"/>
      <c r="I20" s="3"/>
      <c r="J20" s="3"/>
    </row>
    <row r="21" spans="2:10" x14ac:dyDescent="0.25">
      <c r="B21" s="12" t="s">
        <v>17</v>
      </c>
      <c r="C21" s="9">
        <f>C13*2*C9^2/(C10^2-C9^2)</f>
        <v>1506.5207318681998</v>
      </c>
      <c r="D21" s="11">
        <f>D13*2*D9^2/(C10^2-D9^2)</f>
        <v>942.45805373590508</v>
      </c>
      <c r="E21"/>
      <c r="F21" s="3"/>
      <c r="G21" s="3"/>
      <c r="H21" s="3"/>
      <c r="I21" s="3"/>
      <c r="J21" s="3"/>
    </row>
    <row r="22" spans="2:10" x14ac:dyDescent="0.25">
      <c r="B22" s="12" t="s">
        <v>18</v>
      </c>
      <c r="C22" s="9">
        <f>-C13*(C9^2+C7^2)/(C9^2-C7^2)</f>
        <v>-3794.0678155466212</v>
      </c>
      <c r="D22" s="9">
        <f>-D13*(D9^2+D7^2)/(D9^2-D7^2)</f>
        <v>-2373.5151422363137</v>
      </c>
      <c r="E22"/>
      <c r="F22" s="3"/>
      <c r="G22" s="3"/>
      <c r="H22" s="3"/>
      <c r="I22" s="3"/>
      <c r="J22" s="3"/>
    </row>
    <row r="23" spans="2:10" x14ac:dyDescent="0.25">
      <c r="B23" s="12" t="s">
        <v>19</v>
      </c>
      <c r="C23" s="7">
        <f>IF(C7&gt;0,-C13*2*C9^2/(C9^2-C7^2),0)</f>
        <v>0</v>
      </c>
      <c r="D23" s="7">
        <f>IF(D7&gt;0,-D13*2*D9^2/(D9^2-D7^2),0)</f>
        <v>0</v>
      </c>
      <c r="E23"/>
      <c r="F23" s="3"/>
      <c r="G23" s="3"/>
      <c r="H23" s="3"/>
      <c r="I23" s="3"/>
      <c r="J23" s="3"/>
    </row>
    <row r="24" spans="2:10" x14ac:dyDescent="0.25">
      <c r="B24" s="3"/>
      <c r="C24" s="5"/>
      <c r="D24" s="5"/>
      <c r="E24"/>
      <c r="F24" s="3"/>
      <c r="G24" s="3"/>
      <c r="H24" s="3"/>
      <c r="I24" s="3"/>
      <c r="J24" s="3"/>
    </row>
    <row r="25" spans="2:10" x14ac:dyDescent="0.25">
      <c r="B25" s="3"/>
      <c r="C25" s="66" t="str">
        <f>IF(D2=E1,"Force (lbs)","Force (N)")</f>
        <v>Force (lbs)</v>
      </c>
      <c r="D25" s="66"/>
      <c r="E25"/>
      <c r="F25" s="3"/>
      <c r="G25" s="3"/>
      <c r="H25" s="3"/>
      <c r="I25" s="3"/>
      <c r="J25" s="3"/>
    </row>
    <row r="26" spans="2:10" x14ac:dyDescent="0.25">
      <c r="B26" s="3"/>
      <c r="C26" s="10" t="s">
        <v>20</v>
      </c>
      <c r="D26" s="10" t="s">
        <v>21</v>
      </c>
      <c r="E26"/>
      <c r="F26" s="3"/>
      <c r="G26" s="3"/>
      <c r="H26" s="3"/>
      <c r="I26" s="3"/>
      <c r="J26" s="3"/>
    </row>
    <row r="27" spans="2:10" x14ac:dyDescent="0.25">
      <c r="B27" s="12" t="s">
        <v>22</v>
      </c>
      <c r="C27" s="11">
        <f>IF(D2=E1,PI()*(2*C6)*$I$11*C13*$I$10,(PI()*(2*C6)*$I$11*C13*$I$10)/1000)</f>
        <v>408.30196445758691</v>
      </c>
      <c r="D27" s="11">
        <f>IF(D2=E1,PI()*(2*D6)*$I$11*D13*$I$10,(PI()*(2*D6)*$I$11*D13*$I$10)/1000)</f>
        <v>255.24002503597478</v>
      </c>
      <c r="E27"/>
      <c r="F27" s="3"/>
      <c r="G27" s="3"/>
      <c r="H27" s="3"/>
      <c r="I27" s="3"/>
      <c r="J27" s="3"/>
    </row>
  </sheetData>
  <sheetProtection algorithmName="SHA-512" hashValue="QZFXDoNh3VGrOf3JSSfkTPBrndkXkijRm4Z5un3e8ceoGGzvy+DtBRHcXExFvv28qNKpI4XsAhB+TeGQLvZHeg==" saltValue="z77eEmHYLo3C7A7O0NOGXg==" spinCount="100000" sheet="1" objects="1" scenarios="1" selectLockedCells="1"/>
  <protectedRanges>
    <protectedRange sqref="I10:I11" name="Range3"/>
    <protectedRange sqref="E10:E12 C6:E9" name="Range2"/>
    <protectedRange sqref="E10:E12 C6:E9" name="Range1"/>
  </protectedRanges>
  <mergeCells count="4">
    <mergeCell ref="C4:D4"/>
    <mergeCell ref="C16:D16"/>
    <mergeCell ref="I4:J4"/>
    <mergeCell ref="C25:D25"/>
  </mergeCells>
  <conditionalFormatting sqref="F6:F9">
    <cfRule type="containsText" dxfId="0" priority="1" operator="containsText" text="M">
      <formula>NOT(ISERROR(SEARCH("M",F6)))</formula>
    </cfRule>
  </conditionalFormatting>
  <dataValidations count="2">
    <dataValidation type="decimal" operator="greaterThanOrEqual" allowBlank="1" showErrorMessage="1" errorTitle="Incorrect Value!" error="Only enter values greater than 0!" sqref="I10:I11 E10:E12 I6:J7 C6:E9" xr:uid="{46513508-6E1B-482A-81E0-53132DC61C88}">
      <formula1>0</formula1>
    </dataValidation>
    <dataValidation type="list" allowBlank="1" showInputMessage="1" showErrorMessage="1" sqref="D2" xr:uid="{1369D833-1A06-4DB2-B713-3C7C8AE2FB54}">
      <formula1>$E$1:$E$2</formula1>
    </dataValidation>
  </dataValidations>
  <pageMargins left="0.7" right="0.7" top="0.75" bottom="0.75" header="0.3" footer="0.3"/>
  <pageSetup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Introduction</vt:lpstr>
      <vt:lpstr>Calculator</vt:lpstr>
      <vt:lpstr>Calculator!Print_Area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Bohannon</dc:creator>
  <cp:lastModifiedBy>Ian Bohannon</cp:lastModifiedBy>
  <dcterms:created xsi:type="dcterms:W3CDTF">2015-06-05T18:17:20Z</dcterms:created>
  <dcterms:modified xsi:type="dcterms:W3CDTF">2025-10-03T22:41:18Z</dcterms:modified>
</cp:coreProperties>
</file>